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9C470DA9-BFD3-45FA-BC43-B6E2205A2F28}" xr6:coauthVersionLast="47" xr6:coauthVersionMax="47" xr10:uidLastSave="{00000000-0000-0000-0000-000000000000}"/>
  <bookViews>
    <workbookView xWindow="28680" yWindow="-120" windowWidth="29040" windowHeight="15720" xr2:uid="{7BF781E8-5E46-4387-A13A-EB7D8851669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M11" i="2"/>
  <c r="L11" i="2"/>
  <c r="J11" i="2"/>
  <c r="H11" i="2"/>
  <c r="G11" i="2"/>
  <c r="D11" i="2"/>
  <c r="I17" i="2"/>
  <c r="K17" i="2"/>
  <c r="Q17" i="2" s="1"/>
  <c r="I20" i="2"/>
  <c r="K20" i="2"/>
  <c r="S20" i="2" s="1"/>
  <c r="Q20" i="2"/>
  <c r="I18" i="2"/>
  <c r="K18" i="2"/>
  <c r="S18" i="2" s="1"/>
  <c r="I21" i="2"/>
  <c r="K21" i="2"/>
  <c r="Q21" i="2" s="1"/>
  <c r="I22" i="2"/>
  <c r="K22" i="2"/>
  <c r="Q22" i="2" s="1"/>
  <c r="I7" i="2"/>
  <c r="K7" i="2"/>
  <c r="R7" i="2" s="1"/>
  <c r="Q7" i="2"/>
  <c r="I19" i="2"/>
  <c r="K19" i="2"/>
  <c r="S19" i="2" s="1"/>
  <c r="Q19" i="2"/>
  <c r="R19" i="2"/>
  <c r="I24" i="2"/>
  <c r="K24" i="2"/>
  <c r="R24" i="2" s="1"/>
  <c r="I23" i="2"/>
  <c r="K23" i="2"/>
  <c r="Q23" i="2" s="1"/>
  <c r="R18" i="2" l="1"/>
  <c r="Q18" i="2"/>
  <c r="K11" i="2"/>
  <c r="R20" i="2"/>
  <c r="S22" i="2"/>
  <c r="Q24" i="2"/>
  <c r="S21" i="2"/>
  <c r="R21" i="2"/>
  <c r="R22" i="2"/>
  <c r="S23" i="2"/>
  <c r="R23" i="2"/>
  <c r="S7" i="2"/>
  <c r="S17" i="2"/>
  <c r="S24" i="2"/>
  <c r="R17" i="2"/>
  <c r="I12" i="2" l="1"/>
  <c r="M13" i="2"/>
  <c r="P13" i="2"/>
  <c r="S13" i="2"/>
  <c r="I13" i="2"/>
</calcChain>
</file>

<file path=xl/sharedStrings.xml><?xml version="1.0" encoding="utf-8"?>
<sst xmlns="http://schemas.openxmlformats.org/spreadsheetml/2006/main" count="135" uniqueCount="88">
  <si>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</si>
  <si>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</si>
  <si>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</si>
  <si>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</si>
  <si>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</si>
  <si>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</si>
  <si>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</si>
  <si>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</si>
  <si>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</si>
  <si>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</si>
  <si>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</si>
  <si>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</si>
  <si>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</si>
  <si>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</si>
  <si>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</si>
  <si>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</si>
  <si>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</si>
  <si>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</si>
  <si>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</si>
  <si>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</si>
  <si>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</si>
  <si>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</si>
  <si>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</si>
  <si>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</si>
  <si>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</si>
  <si>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</si>
  <si>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</si>
  <si>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</si>
  <si>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</si>
  <si>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</si>
  <si>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</si>
  <si>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</si>
  <si>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</si>
  <si>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</si>
  <si>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</si>
  <si>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</si>
  <si>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</si>
  <si>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</si>
  <si>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</si>
  <si>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</si>
  <si>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</si>
  <si>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</si>
  <si>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</si>
  <si>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</si>
  <si>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003-003-035-1800</t>
  </si>
  <si>
    <t>7847 M-123</t>
  </si>
  <si>
    <t>WD</t>
  </si>
  <si>
    <t>03-ARM'S LENGTH</t>
  </si>
  <si>
    <t>2000</t>
  </si>
  <si>
    <t>L238/P81</t>
  </si>
  <si>
    <t>2000 COMMERCIAL</t>
  </si>
  <si>
    <t>NOT INSPECTED</t>
  </si>
  <si>
    <t>201</t>
  </si>
  <si>
    <t>A-COMM FF</t>
  </si>
  <si>
    <t>041-003-250-1700</t>
  </si>
  <si>
    <t>8756 M-123</t>
  </si>
  <si>
    <t>CD</t>
  </si>
  <si>
    <t>L239/P6</t>
  </si>
  <si>
    <t>041-003-250-0450, 041-003-250-0400, 041-003-250-1500</t>
  </si>
  <si>
    <t>B- SIDE ST FF</t>
  </si>
  <si>
    <t>C-COM OFF FF</t>
  </si>
  <si>
    <t>041-003-250-3600</t>
  </si>
  <si>
    <t>1009 NEWBERRY AVE</t>
  </si>
  <si>
    <t>L239/P57</t>
  </si>
  <si>
    <t>041-003-260-2410</t>
  </si>
  <si>
    <t>508 W JOHN ST</t>
  </si>
  <si>
    <t>L233/P857</t>
  </si>
  <si>
    <t>041-100-110-0300</t>
  </si>
  <si>
    <t>207 W JOHN ST</t>
  </si>
  <si>
    <t>2001</t>
  </si>
  <si>
    <t>L236/P503</t>
  </si>
  <si>
    <t>041-206-250-0200</t>
  </si>
  <si>
    <t>1006 NEWBERRY AVE</t>
  </si>
  <si>
    <t>L240/P14</t>
  </si>
  <si>
    <t>041-226-290-0100</t>
  </si>
  <si>
    <t>L235/P640</t>
  </si>
  <si>
    <t>PTA</t>
  </si>
  <si>
    <t>041-226-290-0300</t>
  </si>
  <si>
    <t>202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</si>
  <si>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</si>
  <si>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</si>
  <si>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</si>
  <si>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</si>
  <si>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</si>
  <si>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</si>
  <si>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</si>
  <si>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Commercial Rate Group A indicates a value of $932 FF.  After examining the sale the $932 ff value does not appear to be credible. </t>
  </si>
  <si>
    <t xml:space="preserve">2026 Commercial Rate Group A is based on $425 per front foot increase over the 2025 value.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</si>
</sst>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1EEF-FAB2-4087-A4BD-C4AF68104231}">
  <dimension ref="A1:BL24"/>
  <sheetViews>
    <sheetView tabSelected="1" workbookViewId="0">
      <selection activeCell="A15" sqref="A15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7" spans="1:64" x14ac:dyDescent="0.25">
      <c r="A7" t="s">
        <v>71</v>
      </c>
      <c r="B7" t="s">
        <v>72</v>
      </c>
      <c r="C7" s="24">
        <v>45568</v>
      </c>
      <c r="D7" s="14">
        <v>100000</v>
      </c>
      <c r="E7" t="s">
        <v>46</v>
      </c>
      <c r="F7" t="s">
        <v>47</v>
      </c>
      <c r="G7" s="14">
        <v>100000</v>
      </c>
      <c r="H7" s="14">
        <v>28500</v>
      </c>
      <c r="I7" s="19">
        <f>H7/G7*100</f>
        <v>28.499999999999996</v>
      </c>
      <c r="J7" s="14">
        <v>61172</v>
      </c>
      <c r="K7" s="14">
        <f>G7-31968</f>
        <v>68032</v>
      </c>
      <c r="L7" s="14">
        <v>29204</v>
      </c>
      <c r="M7" s="29">
        <v>73.010000000000005</v>
      </c>
      <c r="N7" s="33">
        <v>121</v>
      </c>
      <c r="O7" s="38">
        <v>0.20300000000000001</v>
      </c>
      <c r="P7" s="38">
        <v>0.20300000000000001</v>
      </c>
      <c r="Q7" s="14">
        <f>K7/M7</f>
        <v>931.81755923846038</v>
      </c>
      <c r="R7" s="14">
        <f>K7/O7</f>
        <v>335133.00492610835</v>
      </c>
      <c r="S7" s="43">
        <f>K7/O7/43560</f>
        <v>7.6935951544102013</v>
      </c>
      <c r="T7" s="38">
        <v>73.010000000000005</v>
      </c>
      <c r="U7" s="5" t="s">
        <v>48</v>
      </c>
      <c r="V7" t="s">
        <v>73</v>
      </c>
      <c r="Y7">
        <v>0</v>
      </c>
      <c r="Z7">
        <v>0</v>
      </c>
      <c r="AA7" t="s">
        <v>51</v>
      </c>
      <c r="AC7" s="6" t="s">
        <v>52</v>
      </c>
      <c r="AD7" t="s">
        <v>53</v>
      </c>
    </row>
    <row r="10" spans="1:64" ht="15.75" thickBot="1" x14ac:dyDescent="0.3"/>
    <row r="11" spans="1:64" ht="15.75" thickTop="1" x14ac:dyDescent="0.25">
      <c r="A11" s="7"/>
      <c r="B11" s="7"/>
      <c r="C11" s="25" t="s">
        <v>79</v>
      </c>
      <c r="D11" s="15">
        <f>+SUM(D1:D10)</f>
        <v>100000</v>
      </c>
      <c r="E11" s="7"/>
      <c r="F11" s="7"/>
      <c r="G11" s="15">
        <f>+SUM(G2:G10)</f>
        <v>100000</v>
      </c>
      <c r="H11" s="15">
        <f>+SUM(H2:H10)</f>
        <v>28500</v>
      </c>
      <c r="I11" s="20"/>
      <c r="J11" s="15">
        <f>+SUM(J2:J10)</f>
        <v>61172</v>
      </c>
      <c r="K11" s="15">
        <f>+SUM(K2:K10)</f>
        <v>68032</v>
      </c>
      <c r="L11" s="15">
        <f>+SUM(L2:L10)</f>
        <v>29204</v>
      </c>
      <c r="M11" s="30">
        <f>+SUM(M2:M10)</f>
        <v>73.010000000000005</v>
      </c>
      <c r="N11" s="34"/>
      <c r="O11" s="39">
        <f>+SUM(O2:O10)</f>
        <v>0.20300000000000001</v>
      </c>
      <c r="P11" s="39">
        <f>+SUM(P2:P10)</f>
        <v>0.20300000000000001</v>
      </c>
      <c r="Q11" s="15"/>
      <c r="R11" s="15"/>
      <c r="S11" s="44"/>
      <c r="T11" s="39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64" x14ac:dyDescent="0.25">
      <c r="A12" s="9"/>
      <c r="B12" s="9"/>
      <c r="C12" s="26"/>
      <c r="D12" s="16"/>
      <c r="E12" s="9"/>
      <c r="F12" s="9"/>
      <c r="G12" s="16"/>
      <c r="H12" s="16" t="s">
        <v>80</v>
      </c>
      <c r="I12" s="21">
        <f>H11/G11*100</f>
        <v>28.499999999999996</v>
      </c>
      <c r="J12" s="16"/>
      <c r="K12" s="16"/>
      <c r="L12" s="16" t="s">
        <v>81</v>
      </c>
      <c r="M12" s="31"/>
      <c r="N12" s="35"/>
      <c r="O12" s="40" t="s">
        <v>81</v>
      </c>
      <c r="P12" s="40"/>
      <c r="Q12" s="16"/>
      <c r="R12" s="16" t="s">
        <v>81</v>
      </c>
      <c r="S12" s="45"/>
      <c r="T12" s="40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64" x14ac:dyDescent="0.25">
      <c r="A13" s="11"/>
      <c r="B13" s="11"/>
      <c r="C13" s="27"/>
      <c r="D13" s="17"/>
      <c r="E13" s="11"/>
      <c r="F13" s="11"/>
      <c r="G13" s="17"/>
      <c r="H13" s="17" t="s">
        <v>82</v>
      </c>
      <c r="I13" s="22">
        <f ca="1">STDEV(I2:I23)</f>
        <v>4.3827359336920644</v>
      </c>
      <c r="J13" s="17"/>
      <c r="K13" s="17"/>
      <c r="L13" s="17" t="s">
        <v>83</v>
      </c>
      <c r="M13" s="47">
        <f>K11/M11</f>
        <v>931.81755923846038</v>
      </c>
      <c r="N13" s="36"/>
      <c r="O13" s="41" t="s">
        <v>84</v>
      </c>
      <c r="P13" s="41">
        <f>K11/O11</f>
        <v>335133.00492610835</v>
      </c>
      <c r="Q13" s="17"/>
      <c r="R13" s="17" t="s">
        <v>85</v>
      </c>
      <c r="S13" s="46">
        <f>K11/O11/43560</f>
        <v>7.6935951544102013</v>
      </c>
      <c r="T13" s="41"/>
      <c r="U13" s="12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64" x14ac:dyDescent="0.25">
      <c r="A14" t="s">
        <v>86</v>
      </c>
    </row>
    <row r="15" spans="1:64" x14ac:dyDescent="0.25">
      <c r="A15" t="s">
        <v>87</v>
      </c>
    </row>
    <row r="17" spans="1:32" x14ac:dyDescent="0.25">
      <c r="A17" t="s">
        <v>44</v>
      </c>
      <c r="B17" t="s">
        <v>45</v>
      </c>
      <c r="C17" s="24">
        <v>45422</v>
      </c>
      <c r="D17" s="14">
        <v>65000</v>
      </c>
      <c r="E17" t="s">
        <v>46</v>
      </c>
      <c r="F17" t="s">
        <v>47</v>
      </c>
      <c r="G17" s="14">
        <v>65000</v>
      </c>
      <c r="H17" s="14">
        <v>109600</v>
      </c>
      <c r="I17" s="19">
        <f t="shared" ref="I17:I24" si="0">H17/G17*100</f>
        <v>168.61538461538461</v>
      </c>
      <c r="J17" s="14">
        <v>246299</v>
      </c>
      <c r="K17" s="14">
        <f>G17-180299</f>
        <v>-115299</v>
      </c>
      <c r="L17" s="14">
        <v>66000</v>
      </c>
      <c r="M17" s="29">
        <v>165</v>
      </c>
      <c r="N17" s="33">
        <v>660</v>
      </c>
      <c r="O17" s="38">
        <v>2.5</v>
      </c>
      <c r="P17" s="38">
        <v>2.5</v>
      </c>
      <c r="Q17" s="14">
        <f t="shared" ref="Q17:Q24" si="1">K17/M17</f>
        <v>-698.78181818181815</v>
      </c>
      <c r="R17" s="14">
        <f t="shared" ref="R17:R24" si="2">K17/O17</f>
        <v>-46119.6</v>
      </c>
      <c r="S17" s="43">
        <f t="shared" ref="S17:S24" si="3">K17/O17/43560</f>
        <v>-1.0587603305785123</v>
      </c>
      <c r="T17" s="38">
        <v>165</v>
      </c>
      <c r="U17" s="5" t="s">
        <v>48</v>
      </c>
      <c r="V17" t="s">
        <v>49</v>
      </c>
      <c r="X17" t="s">
        <v>50</v>
      </c>
      <c r="Y17">
        <v>0</v>
      </c>
      <c r="Z17">
        <v>0</v>
      </c>
      <c r="AA17" t="s">
        <v>51</v>
      </c>
      <c r="AC17" s="6" t="s">
        <v>52</v>
      </c>
      <c r="AD17" t="s">
        <v>53</v>
      </c>
    </row>
    <row r="18" spans="1:32" x14ac:dyDescent="0.25">
      <c r="A18" t="s">
        <v>61</v>
      </c>
      <c r="B18" t="s">
        <v>62</v>
      </c>
      <c r="C18" s="24">
        <v>45499</v>
      </c>
      <c r="D18" s="14">
        <v>75000</v>
      </c>
      <c r="E18" t="s">
        <v>46</v>
      </c>
      <c r="F18" t="s">
        <v>47</v>
      </c>
      <c r="G18" s="14">
        <v>75000</v>
      </c>
      <c r="H18" s="14">
        <v>36200</v>
      </c>
      <c r="I18" s="19">
        <f t="shared" si="0"/>
        <v>48.266666666666666</v>
      </c>
      <c r="J18" s="14">
        <v>97174</v>
      </c>
      <c r="K18" s="14">
        <f>G18-79889</f>
        <v>-4889</v>
      </c>
      <c r="L18" s="14">
        <v>17285</v>
      </c>
      <c r="M18" s="29">
        <v>207</v>
      </c>
      <c r="N18" s="33">
        <v>220</v>
      </c>
      <c r="O18" s="38">
        <v>1.0449999999999999</v>
      </c>
      <c r="P18" s="38">
        <v>1.0449999999999999</v>
      </c>
      <c r="Q18" s="14">
        <f t="shared" si="1"/>
        <v>-23.618357487922705</v>
      </c>
      <c r="R18" s="14">
        <f t="shared" si="2"/>
        <v>-4678.4688995215311</v>
      </c>
      <c r="S18" s="43">
        <f t="shared" si="3"/>
        <v>-0.10740286729847408</v>
      </c>
      <c r="T18" s="38">
        <v>207</v>
      </c>
      <c r="U18" s="5" t="s">
        <v>48</v>
      </c>
      <c r="V18" t="s">
        <v>63</v>
      </c>
      <c r="Y18">
        <v>0</v>
      </c>
      <c r="Z18">
        <v>0</v>
      </c>
      <c r="AA18" t="s">
        <v>51</v>
      </c>
      <c r="AC18" s="6" t="s">
        <v>52</v>
      </c>
      <c r="AD18" t="s">
        <v>60</v>
      </c>
    </row>
    <row r="19" spans="1:32" x14ac:dyDescent="0.25">
      <c r="A19" t="s">
        <v>74</v>
      </c>
      <c r="C19" s="24">
        <v>45211</v>
      </c>
      <c r="D19" s="14">
        <v>0</v>
      </c>
      <c r="E19" t="s">
        <v>46</v>
      </c>
      <c r="F19" t="s">
        <v>47</v>
      </c>
      <c r="G19" s="14">
        <v>0</v>
      </c>
      <c r="H19" s="14">
        <v>99900</v>
      </c>
      <c r="I19" s="19" t="e">
        <f t="shared" si="0"/>
        <v>#DIV/0!</v>
      </c>
      <c r="J19" s="14">
        <v>262441</v>
      </c>
      <c r="K19" s="14">
        <f>G19-204041</f>
        <v>-204041</v>
      </c>
      <c r="L19" s="14">
        <v>58400</v>
      </c>
      <c r="M19" s="29">
        <v>146</v>
      </c>
      <c r="N19" s="33">
        <v>130</v>
      </c>
      <c r="O19" s="38">
        <v>0.436</v>
      </c>
      <c r="P19" s="38">
        <v>0.436</v>
      </c>
      <c r="Q19" s="14">
        <f t="shared" si="1"/>
        <v>-1397.541095890411</v>
      </c>
      <c r="R19" s="14">
        <f t="shared" si="2"/>
        <v>-467983.94495412847</v>
      </c>
      <c r="S19" s="43">
        <f t="shared" si="3"/>
        <v>-10.743433079755015</v>
      </c>
      <c r="T19" s="38">
        <v>146</v>
      </c>
      <c r="U19" s="5" t="s">
        <v>48</v>
      </c>
      <c r="V19" t="s">
        <v>75</v>
      </c>
      <c r="Y19">
        <v>0</v>
      </c>
      <c r="Z19">
        <v>0</v>
      </c>
      <c r="AA19" t="s">
        <v>51</v>
      </c>
      <c r="AC19" s="6" t="s">
        <v>52</v>
      </c>
      <c r="AD19" t="s">
        <v>53</v>
      </c>
    </row>
    <row r="20" spans="1:32" x14ac:dyDescent="0.25">
      <c r="A20" t="s">
        <v>54</v>
      </c>
      <c r="B20" t="s">
        <v>55</v>
      </c>
      <c r="C20" s="24">
        <v>45491</v>
      </c>
      <c r="D20" s="14">
        <v>2000000</v>
      </c>
      <c r="E20" t="s">
        <v>56</v>
      </c>
      <c r="F20" t="s">
        <v>47</v>
      </c>
      <c r="G20" s="14">
        <v>2000000</v>
      </c>
      <c r="H20" s="14">
        <v>338200</v>
      </c>
      <c r="I20" s="19">
        <f t="shared" si="0"/>
        <v>16.91</v>
      </c>
      <c r="J20" s="14">
        <v>672135</v>
      </c>
      <c r="K20" s="14">
        <f>G20-444664</f>
        <v>1555336</v>
      </c>
      <c r="L20" s="14">
        <v>227471</v>
      </c>
      <c r="M20" s="29">
        <v>1281.8</v>
      </c>
      <c r="N20" s="33">
        <v>174.62303199999999</v>
      </c>
      <c r="O20" s="38">
        <v>17.103000000000002</v>
      </c>
      <c r="P20" s="38">
        <v>17.103000000000002</v>
      </c>
      <c r="Q20" s="14">
        <f t="shared" si="1"/>
        <v>1213.3999063816509</v>
      </c>
      <c r="R20" s="14">
        <f t="shared" si="2"/>
        <v>90939.367362451027</v>
      </c>
      <c r="S20" s="43">
        <f t="shared" si="3"/>
        <v>2.0876806097899685</v>
      </c>
      <c r="T20" s="38">
        <v>1281.8</v>
      </c>
      <c r="U20" s="5" t="s">
        <v>48</v>
      </c>
      <c r="V20" t="s">
        <v>57</v>
      </c>
      <c r="W20" t="s">
        <v>58</v>
      </c>
      <c r="Y20">
        <v>0</v>
      </c>
      <c r="Z20">
        <v>0</v>
      </c>
      <c r="AA20" t="s">
        <v>51</v>
      </c>
      <c r="AC20" s="6" t="s">
        <v>52</v>
      </c>
      <c r="AD20" t="s">
        <v>59</v>
      </c>
      <c r="AE20" t="s">
        <v>53</v>
      </c>
      <c r="AF20" t="s">
        <v>60</v>
      </c>
    </row>
    <row r="21" spans="1:32" x14ac:dyDescent="0.25">
      <c r="A21" t="s">
        <v>64</v>
      </c>
      <c r="B21" t="s">
        <v>65</v>
      </c>
      <c r="C21" s="24">
        <v>45086</v>
      </c>
      <c r="D21" s="14">
        <v>40000</v>
      </c>
      <c r="E21" t="s">
        <v>46</v>
      </c>
      <c r="F21" t="s">
        <v>47</v>
      </c>
      <c r="G21" s="14">
        <v>40000</v>
      </c>
      <c r="H21" s="14">
        <v>17700</v>
      </c>
      <c r="I21" s="19">
        <f t="shared" si="0"/>
        <v>44.25</v>
      </c>
      <c r="J21" s="14">
        <v>57024</v>
      </c>
      <c r="K21" s="14">
        <f>G21-17874</f>
        <v>22126</v>
      </c>
      <c r="L21" s="14">
        <v>39150</v>
      </c>
      <c r="M21" s="29">
        <v>150</v>
      </c>
      <c r="N21" s="33">
        <v>158</v>
      </c>
      <c r="O21" s="38">
        <v>0.54400000000000004</v>
      </c>
      <c r="P21" s="38">
        <v>0.54400000000000004</v>
      </c>
      <c r="Q21" s="14">
        <f t="shared" si="1"/>
        <v>147.50666666666666</v>
      </c>
      <c r="R21" s="14">
        <f t="shared" si="2"/>
        <v>40672.794117647056</v>
      </c>
      <c r="S21" s="43">
        <f t="shared" si="3"/>
        <v>0.93371887322422076</v>
      </c>
      <c r="T21" s="38">
        <v>150</v>
      </c>
      <c r="U21" s="5" t="s">
        <v>48</v>
      </c>
      <c r="V21" t="s">
        <v>66</v>
      </c>
      <c r="Y21">
        <v>0</v>
      </c>
      <c r="Z21">
        <v>0</v>
      </c>
      <c r="AA21" t="s">
        <v>51</v>
      </c>
      <c r="AC21" s="6" t="s">
        <v>52</v>
      </c>
      <c r="AD21" t="s">
        <v>59</v>
      </c>
    </row>
    <row r="22" spans="1:32" x14ac:dyDescent="0.25">
      <c r="A22" t="s">
        <v>67</v>
      </c>
      <c r="B22" t="s">
        <v>68</v>
      </c>
      <c r="C22" s="24">
        <v>45289</v>
      </c>
      <c r="D22" s="14">
        <v>97000</v>
      </c>
      <c r="E22" t="s">
        <v>46</v>
      </c>
      <c r="F22" t="s">
        <v>47</v>
      </c>
      <c r="G22" s="14">
        <v>97000</v>
      </c>
      <c r="H22" s="14">
        <v>16700</v>
      </c>
      <c r="I22" s="19">
        <f t="shared" si="0"/>
        <v>17.216494845360824</v>
      </c>
      <c r="J22" s="14">
        <v>54776</v>
      </c>
      <c r="K22" s="14">
        <f>G22-33896</f>
        <v>63104</v>
      </c>
      <c r="L22" s="14">
        <v>20880</v>
      </c>
      <c r="M22" s="29">
        <v>80</v>
      </c>
      <c r="N22" s="33">
        <v>144</v>
      </c>
      <c r="O22" s="38">
        <v>0.26400000000000001</v>
      </c>
      <c r="P22" s="38">
        <v>0.26400000000000001</v>
      </c>
      <c r="Q22" s="14">
        <f t="shared" si="1"/>
        <v>788.8</v>
      </c>
      <c r="R22" s="14">
        <f t="shared" si="2"/>
        <v>239030.30303030301</v>
      </c>
      <c r="S22" s="43">
        <f t="shared" si="3"/>
        <v>5.4873806939922636</v>
      </c>
      <c r="T22" s="38">
        <v>80</v>
      </c>
      <c r="U22" s="5" t="s">
        <v>69</v>
      </c>
      <c r="V22" t="s">
        <v>70</v>
      </c>
      <c r="Y22">
        <v>0</v>
      </c>
      <c r="Z22">
        <v>0</v>
      </c>
      <c r="AA22" t="s">
        <v>51</v>
      </c>
      <c r="AC22" s="6" t="s">
        <v>52</v>
      </c>
      <c r="AD22" t="s">
        <v>59</v>
      </c>
    </row>
    <row r="23" spans="1:32" x14ac:dyDescent="0.25">
      <c r="A23" t="s">
        <v>77</v>
      </c>
      <c r="C23" s="24">
        <v>45211</v>
      </c>
      <c r="D23" s="14">
        <v>18500</v>
      </c>
      <c r="E23" t="s">
        <v>76</v>
      </c>
      <c r="F23" t="s">
        <v>47</v>
      </c>
      <c r="G23" s="14">
        <v>18500</v>
      </c>
      <c r="H23" s="14">
        <v>3900</v>
      </c>
      <c r="I23" s="19">
        <f t="shared" si="0"/>
        <v>21.081081081081081</v>
      </c>
      <c r="J23" s="14">
        <v>13674</v>
      </c>
      <c r="K23" s="14">
        <f>G23-0</f>
        <v>18500</v>
      </c>
      <c r="L23" s="14">
        <v>13674</v>
      </c>
      <c r="M23" s="29">
        <v>70.8</v>
      </c>
      <c r="N23" s="33">
        <v>130</v>
      </c>
      <c r="O23" s="38">
        <v>0.21099999999999999</v>
      </c>
      <c r="P23" s="38">
        <v>0.21099999999999999</v>
      </c>
      <c r="Q23" s="14">
        <f t="shared" si="1"/>
        <v>261.29943502824858</v>
      </c>
      <c r="R23" s="14">
        <f t="shared" si="2"/>
        <v>87677.725118483417</v>
      </c>
      <c r="S23" s="43">
        <f t="shared" si="3"/>
        <v>2.0128036069440638</v>
      </c>
      <c r="T23" s="38">
        <v>70.8</v>
      </c>
      <c r="U23" s="5" t="s">
        <v>48</v>
      </c>
      <c r="Y23">
        <v>0</v>
      </c>
      <c r="Z23">
        <v>0</v>
      </c>
      <c r="AA23" t="s">
        <v>51</v>
      </c>
      <c r="AC23" s="6" t="s">
        <v>78</v>
      </c>
      <c r="AD23" t="s">
        <v>59</v>
      </c>
    </row>
    <row r="24" spans="1:32" x14ac:dyDescent="0.25">
      <c r="A24" t="s">
        <v>74</v>
      </c>
      <c r="C24" s="24">
        <v>45211</v>
      </c>
      <c r="D24" s="14">
        <v>481500</v>
      </c>
      <c r="E24" t="s">
        <v>76</v>
      </c>
      <c r="F24" t="s">
        <v>47</v>
      </c>
      <c r="G24" s="14">
        <v>481500</v>
      </c>
      <c r="H24" s="14">
        <v>99900</v>
      </c>
      <c r="I24" s="19">
        <f t="shared" si="0"/>
        <v>20.747663551401867</v>
      </c>
      <c r="J24" s="14">
        <v>262441</v>
      </c>
      <c r="K24" s="14">
        <f>G24-204041</f>
        <v>277459</v>
      </c>
      <c r="L24" s="14">
        <v>58400</v>
      </c>
      <c r="M24" s="29">
        <v>146</v>
      </c>
      <c r="N24" s="33">
        <v>130</v>
      </c>
      <c r="O24" s="38">
        <v>0.436</v>
      </c>
      <c r="P24" s="38">
        <v>0.436</v>
      </c>
      <c r="Q24" s="14">
        <f t="shared" si="1"/>
        <v>1900.4041095890411</v>
      </c>
      <c r="R24" s="14">
        <f t="shared" si="2"/>
        <v>636373.85321100918</v>
      </c>
      <c r="S24" s="43">
        <f t="shared" si="3"/>
        <v>14.609133452961643</v>
      </c>
      <c r="T24" s="38">
        <v>146</v>
      </c>
      <c r="U24" s="5" t="s">
        <v>48</v>
      </c>
      <c r="Y24">
        <v>0</v>
      </c>
      <c r="Z24">
        <v>0</v>
      </c>
      <c r="AA24" t="s">
        <v>51</v>
      </c>
      <c r="AC24" s="6" t="s">
        <v>52</v>
      </c>
      <c r="AD24" t="s">
        <v>53</v>
      </c>
    </row>
  </sheetData>
  <conditionalFormatting sqref="AG2:AR2 AH3:AR3 AJ4:AR4 AE5:AR6 A7:AR7 AE8:AR8 AF9:AR9 AE10:AR10 A17:AF17 A18:AI18 A19:AD19 A20:AG20 A21:AD23 A24:AE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4B6A-54C2-4A2B-BF62-FB6776B5AA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2026-02-07T23:31:51Z</dcterms:created>
  <dcterms:modified xsi:type="dcterms:W3CDTF">2026-02-16T23:57:50Z</dcterms:modified>
</cp:coreProperties>
</file>